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170" activeTab="0"/>
  </bookViews>
  <sheets>
    <sheet name="Annual Summary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Randy Cox</author>
  </authors>
  <commentList>
    <comment ref="C8" authorId="0">
      <text>
        <r>
          <rPr>
            <b/>
            <sz val="8"/>
            <rFont val="Tahoma"/>
            <family val="0"/>
          </rPr>
          <t>Randy Cox:</t>
        </r>
        <r>
          <rPr>
            <sz val="8"/>
            <rFont val="Tahoma"/>
            <family val="0"/>
          </rPr>
          <t xml:space="preserve">
Total amount of water diverted from Canyon Creek into zone 1 through Lake Theodore</t>
        </r>
      </text>
    </comment>
  </commentList>
</comments>
</file>

<file path=xl/sharedStrings.xml><?xml version="1.0" encoding="utf-8"?>
<sst xmlns="http://schemas.openxmlformats.org/spreadsheetml/2006/main" count="88" uniqueCount="77">
  <si>
    <t>Annual Summary of Water Use</t>
  </si>
  <si>
    <t>(All numbers in Acre Feet)</t>
  </si>
  <si>
    <t>Water Year Oct 2006 to Sept 2007</t>
  </si>
  <si>
    <t>Zone 1</t>
  </si>
  <si>
    <t>Zone 3</t>
  </si>
  <si>
    <t>Roseville</t>
  </si>
  <si>
    <t>Raw Water Deliveries:</t>
  </si>
  <si>
    <t>PG&amp;E deliveries</t>
  </si>
  <si>
    <t>MFP deliveries from Folsom Res</t>
  </si>
  <si>
    <t>Canyon Creek diversions to zone 3</t>
  </si>
  <si>
    <t>Net T/W exchanges</t>
  </si>
  <si>
    <t>Towle Canal Outage deliveries</t>
  </si>
  <si>
    <t>American River deliveries</t>
  </si>
  <si>
    <t>Subtotal R/W deliveries</t>
  </si>
  <si>
    <t>Total Delivery to Roseville</t>
  </si>
  <si>
    <t>NID/SSWD Surplus to Zone 5</t>
  </si>
  <si>
    <t>PG&amp;E Outage Water</t>
  </si>
  <si>
    <t>PG&amp;E Outage water</t>
  </si>
  <si>
    <t>Interties with others</t>
  </si>
  <si>
    <t>Total Zone 3 Water Use</t>
  </si>
  <si>
    <t>San Juan WD</t>
  </si>
  <si>
    <t>Water Treatment Plant Inflow</t>
  </si>
  <si>
    <t>Less Zone 1 Deliveries</t>
  </si>
  <si>
    <t>Alta</t>
  </si>
  <si>
    <t xml:space="preserve">   To Zone 5</t>
  </si>
  <si>
    <t>Monte Vista</t>
  </si>
  <si>
    <t>Net Zone 1 R/W delivery</t>
  </si>
  <si>
    <t>Colfax</t>
  </si>
  <si>
    <t>Treated Water Exchanges:</t>
  </si>
  <si>
    <t>Applegate</t>
  </si>
  <si>
    <t>Total Delivery to San Juan</t>
  </si>
  <si>
    <t>To Roseville</t>
  </si>
  <si>
    <t>Total Zone 3 T/W Use</t>
  </si>
  <si>
    <t>From Roseville</t>
  </si>
  <si>
    <t>Net to Roseville</t>
  </si>
  <si>
    <t>Total Zone 3 R/W Use</t>
  </si>
  <si>
    <t>Sacramento Suburban WD</t>
  </si>
  <si>
    <t>To San Juan</t>
  </si>
  <si>
    <t>From San Juan</t>
  </si>
  <si>
    <t>Zone 4</t>
  </si>
  <si>
    <t>Net to San Juan</t>
  </si>
  <si>
    <t>Lahontan Well Production</t>
  </si>
  <si>
    <t>Domestic</t>
  </si>
  <si>
    <t>Total Delivery to Sac Suburban</t>
  </si>
  <si>
    <t>To NID</t>
  </si>
  <si>
    <t>Irrigation</t>
  </si>
  <si>
    <t>From NID</t>
  </si>
  <si>
    <t>Net to NID</t>
  </si>
  <si>
    <t>Total Zone 4</t>
  </si>
  <si>
    <t>Zone 5</t>
  </si>
  <si>
    <t>Bowman</t>
  </si>
  <si>
    <t>Auburn</t>
  </si>
  <si>
    <t>Deliveries from Zone 1</t>
  </si>
  <si>
    <t>Foothill</t>
  </si>
  <si>
    <t>American River Deliveries</t>
  </si>
  <si>
    <t>Sunset</t>
  </si>
  <si>
    <t>Deliveries from SSWD</t>
  </si>
  <si>
    <t>Total Zone 5 Water Delivery</t>
  </si>
  <si>
    <t>Total Zone 1 T/W Use</t>
  </si>
  <si>
    <t>Total Zone 1 R/W Use</t>
  </si>
  <si>
    <t>City of Lincoln</t>
  </si>
  <si>
    <t>Total T/W delivery to Lincoln</t>
  </si>
  <si>
    <t>T/W deliveries within NID Lincoln service area</t>
  </si>
  <si>
    <t xml:space="preserve">Total T/W delivery </t>
  </si>
  <si>
    <t xml:space="preserve">         to Cal-American</t>
  </si>
  <si>
    <r>
      <t xml:space="preserve">Canyon Creek to Zone 1 </t>
    </r>
    <r>
      <rPr>
        <sz val="8"/>
        <rFont val="Arial"/>
        <family val="2"/>
      </rPr>
      <t>(water right)</t>
    </r>
  </si>
  <si>
    <r>
      <t>NID deliveries (</t>
    </r>
    <r>
      <rPr>
        <sz val="8"/>
        <rFont val="Arial"/>
        <family val="2"/>
      </rPr>
      <t>to Foothill WTP)</t>
    </r>
  </si>
  <si>
    <t>October PG&amp;E outage numbers are estimated</t>
  </si>
  <si>
    <t>Draft Copy Dated 10-30-07</t>
  </si>
  <si>
    <t>Final numbers for Zone 3 not in yet</t>
  </si>
  <si>
    <t>Canyon Creek numbers are estimated</t>
  </si>
  <si>
    <t>Do not have the numbers for Towle outage</t>
  </si>
  <si>
    <t>Estimated numbers are as follows:</t>
  </si>
  <si>
    <t>Draft  Copy, See Note Below</t>
  </si>
  <si>
    <t xml:space="preserve">Total Use of PG&amp;E Zone 1 Contract Entitlement </t>
  </si>
  <si>
    <t xml:space="preserve">Total Use of PG&amp;E Zone 3 Contract Entitlement </t>
  </si>
  <si>
    <t>Total Use of MFP Entitlement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</si>
</sst>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00"/>
    <numFmt numFmtId="173" formatCode="0.000000"/>
    <numFmt numFmtId="174" formatCode="0.0%"/>
    <numFmt numFmtId="175" formatCode="[$-409]dddd\,\ mmmm\ dd\,\ yyyy"/>
    <numFmt numFmtId="176" formatCode="#,##0.00;[Red]#,##0.00"/>
    <numFmt numFmtId="177" formatCode="0.00_);[Red]\(0.00\)"/>
    <numFmt numFmtId="178" formatCode="#,##0.0"/>
    <numFmt numFmtId="179" formatCode="0.0;[Red]0.0"/>
    <numFmt numFmtId="180" formatCode="0.00;[Red]0.00"/>
    <numFmt numFmtId="181" formatCode="[$-409]mmmm\ d\,\ yyyy;@"/>
    <numFmt numFmtId="182" formatCode="[$-409]mmmm\-yy;@"/>
    <numFmt numFmtId="183" formatCode="#,##0.0_);[Red]\(#,##0.0\)"/>
    <numFmt numFmtId="184" formatCode="#,##0.000_);[Red]\(#,##0.000\)"/>
    <numFmt numFmtId="185" formatCode="#,##0.0000_);[Red]\(#,##0.0000\)"/>
    <numFmt numFmtId="186" formatCode="#,##0.00000_);[Red]\(#,##0.00000\)"/>
    <numFmt numFmtId="187" formatCode="#,##0.000000_);[Red]\(#,##0.000000\)"/>
    <numFmt numFmtId="188" formatCode="0.0_);[Red]\(0.0\)"/>
    <numFmt numFmtId="189" formatCode="#,##0.000"/>
    <numFmt numFmtId="190" formatCode="#,##0.0000"/>
    <numFmt numFmtId="191" formatCode="[$-409]mmm\-yy;@"/>
    <numFmt numFmtId="192" formatCode="_(* #,##0.0_);_(* \(#,##0.0\);_(* &quot;-&quot;??_);_(@_)"/>
    <numFmt numFmtId="193" formatCode="_(* #,##0_);_(* \(#,##0\);_(* &quot;-&quot;??_);_(@_)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indexed="8"/>
      <name val="Garamond"/>
      <family val="0"/>
    </font>
    <font>
      <sz val="10"/>
      <color indexed="8"/>
      <name val="Garamond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8" fontId="0" fillId="0" borderId="10" xfId="0" applyNumberFormat="1" applyBorder="1" applyAlignment="1">
      <alignment/>
    </xf>
    <xf numFmtId="38" fontId="5" fillId="0" borderId="11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4" fillId="0" borderId="0" xfId="0" applyNumberFormat="1" applyFont="1" applyBorder="1" applyAlignment="1">
      <alignment/>
    </xf>
    <xf numFmtId="183" fontId="0" fillId="0" borderId="14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4" fillId="0" borderId="13" xfId="0" applyNumberFormat="1" applyFont="1" applyBorder="1" applyAlignment="1">
      <alignment/>
    </xf>
    <xf numFmtId="183" fontId="0" fillId="0" borderId="14" xfId="0" applyNumberFormat="1" applyFill="1" applyBorder="1" applyAlignment="1">
      <alignment/>
    </xf>
    <xf numFmtId="38" fontId="0" fillId="0" borderId="0" xfId="0" applyNumberFormat="1" applyFont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4" fillId="24" borderId="18" xfId="0" applyNumberFormat="1" applyFont="1" applyFill="1" applyBorder="1" applyAlignment="1">
      <alignment/>
    </xf>
    <xf numFmtId="183" fontId="4" fillId="24" borderId="15" xfId="0" applyNumberFormat="1" applyFont="1" applyFill="1" applyBorder="1" applyAlignment="1">
      <alignment/>
    </xf>
    <xf numFmtId="183" fontId="0" fillId="0" borderId="19" xfId="0" applyNumberFormat="1" applyBorder="1" applyAlignment="1">
      <alignment/>
    </xf>
    <xf numFmtId="38" fontId="4" fillId="24" borderId="0" xfId="0" applyNumberFormat="1" applyFont="1" applyFill="1" applyBorder="1" applyAlignment="1">
      <alignment/>
    </xf>
    <xf numFmtId="183" fontId="4" fillId="24" borderId="14" xfId="0" applyNumberFormat="1" applyFont="1" applyFill="1" applyBorder="1" applyAlignment="1">
      <alignment/>
    </xf>
    <xf numFmtId="183" fontId="0" fillId="0" borderId="16" xfId="0" applyNumberFormat="1" applyFill="1" applyBorder="1" applyAlignment="1">
      <alignment/>
    </xf>
    <xf numFmtId="183" fontId="0" fillId="0" borderId="19" xfId="0" applyNumberFormat="1" applyFill="1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 horizontal="left"/>
    </xf>
    <xf numFmtId="183" fontId="0" fillId="0" borderId="15" xfId="0" applyNumberFormat="1" applyFill="1" applyBorder="1" applyAlignment="1">
      <alignment/>
    </xf>
    <xf numFmtId="38" fontId="4" fillId="24" borderId="0" xfId="0" applyNumberFormat="1" applyFont="1" applyFill="1" applyBorder="1" applyAlignment="1">
      <alignment horizontal="left"/>
    </xf>
    <xf numFmtId="38" fontId="0" fillId="0" borderId="0" xfId="0" applyNumberFormat="1" applyBorder="1" applyAlignment="1">
      <alignment horizontal="left" indent="1"/>
    </xf>
    <xf numFmtId="38" fontId="4" fillId="24" borderId="18" xfId="0" applyNumberFormat="1" applyFont="1" applyFill="1" applyBorder="1" applyAlignment="1">
      <alignment horizontal="left"/>
    </xf>
    <xf numFmtId="38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8" fontId="0" fillId="0" borderId="18" xfId="0" applyNumberFormat="1" applyBorder="1" applyAlignment="1">
      <alignment/>
    </xf>
    <xf numFmtId="183" fontId="0" fillId="0" borderId="18" xfId="0" applyNumberFormat="1" applyBorder="1" applyAlignment="1">
      <alignment/>
    </xf>
    <xf numFmtId="38" fontId="5" fillId="0" borderId="0" xfId="0" applyNumberFormat="1" applyFont="1" applyBorder="1" applyAlignment="1">
      <alignment/>
    </xf>
    <xf numFmtId="183" fontId="6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38" fontId="4" fillId="4" borderId="0" xfId="0" applyNumberFormat="1" applyFont="1" applyFill="1" applyAlignment="1">
      <alignment/>
    </xf>
    <xf numFmtId="183" fontId="4" fillId="4" borderId="0" xfId="0" applyNumberFormat="1" applyFont="1" applyFill="1" applyAlignment="1">
      <alignment/>
    </xf>
    <xf numFmtId="183" fontId="4" fillId="4" borderId="0" xfId="0" applyNumberFormat="1" applyFont="1" applyFill="1" applyAlignment="1">
      <alignment horizontal="right" indent="1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 indent="1"/>
    </xf>
    <xf numFmtId="38" fontId="0" fillId="0" borderId="0" xfId="0" applyNumberFormat="1" applyFont="1" applyFill="1" applyBorder="1" applyAlignment="1">
      <alignment horizontal="right" wrapText="1"/>
    </xf>
    <xf numFmtId="38" fontId="0" fillId="0" borderId="0" xfId="0" applyNumberFormat="1" applyAlignment="1">
      <alignment horizontal="right"/>
    </xf>
    <xf numFmtId="38" fontId="4" fillId="0" borderId="0" xfId="0" applyNumberFormat="1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38" fontId="26" fillId="0" borderId="0" xfId="0" applyNumberFormat="1" applyFont="1" applyAlignment="1">
      <alignment/>
    </xf>
    <xf numFmtId="38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lmaisch\Local%20Settings\Temporary%20Internet%20Files\Content.Outlook\HQ8KFUIB\Water%20Purchases%20and%20sales\YB%20monitoring%20points%202007%20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coln use V Foothill Delivery"/>
      <sheetName val="Treated water to Lincoln"/>
      <sheetName val="INTERTIES Raw Water"/>
      <sheetName val="Annual Summary"/>
      <sheetName val="Treatment Plant production"/>
      <sheetName val="Zone 1 Purchase WY"/>
      <sheetName val="Zone 3 Purchase WY"/>
      <sheetName val="Zone 5 Purchase WY"/>
      <sheetName val="Lohantan Well"/>
      <sheetName val="Foothill WTP vs. YB 278"/>
      <sheetName val="Interties Treated Water"/>
      <sheetName val="Notes to Self"/>
      <sheetName val="October 06 Summary"/>
      <sheetName val="November 06 Summary"/>
      <sheetName val="December 06 Summary"/>
      <sheetName val="January 07 Summary"/>
      <sheetName val="February 07 Summary"/>
      <sheetName val="March 07 Summary"/>
      <sheetName val="April 07 Summary"/>
      <sheetName val="May 07 Summary"/>
      <sheetName val="June 07 Summary"/>
      <sheetName val="July 07 Summary"/>
      <sheetName val="August 07 Summary"/>
      <sheetName val="September 07 Summary"/>
      <sheetName val="Annual Summary Notes"/>
      <sheetName val="Notes"/>
      <sheetName val="Estimated outage water "/>
    </sheetNames>
    <sheetDataSet>
      <sheetData sheetId="0">
        <row r="9">
          <cell r="Q9">
            <v>1623.97</v>
          </cell>
        </row>
      </sheetData>
      <sheetData sheetId="1">
        <row r="26">
          <cell r="P26">
            <v>9270.16</v>
          </cell>
        </row>
      </sheetData>
      <sheetData sheetId="2">
        <row r="20">
          <cell r="C20">
            <v>12438.241999999998</v>
          </cell>
          <cell r="G20">
            <v>7448.18</v>
          </cell>
          <cell r="L20">
            <v>1636</v>
          </cell>
        </row>
      </sheetData>
      <sheetData sheetId="4">
        <row r="21">
          <cell r="C21">
            <v>5189.5</v>
          </cell>
          <cell r="D21">
            <v>2170.73</v>
          </cell>
          <cell r="E21">
            <v>31053.539999999997</v>
          </cell>
          <cell r="F21">
            <v>852.5899999999999</v>
          </cell>
          <cell r="J21">
            <v>140.05999999999997</v>
          </cell>
          <cell r="K21">
            <v>25.120000000000005</v>
          </cell>
          <cell r="L21">
            <v>612.12</v>
          </cell>
          <cell r="M21">
            <v>25.990000000000002</v>
          </cell>
          <cell r="O21">
            <v>82.36</v>
          </cell>
        </row>
      </sheetData>
      <sheetData sheetId="5">
        <row r="19">
          <cell r="C19">
            <v>99410.7</v>
          </cell>
          <cell r="V19">
            <v>1755.5</v>
          </cell>
        </row>
        <row r="42">
          <cell r="C42">
            <v>7751.83</v>
          </cell>
          <cell r="E42">
            <v>817.4</v>
          </cell>
        </row>
        <row r="59">
          <cell r="C59">
            <v>99.61999999999992</v>
          </cell>
        </row>
      </sheetData>
      <sheetData sheetId="6">
        <row r="19">
          <cell r="P19">
            <v>757</v>
          </cell>
          <cell r="Q19">
            <v>1822.5</v>
          </cell>
        </row>
        <row r="20">
          <cell r="B20">
            <v>8930.46</v>
          </cell>
        </row>
        <row r="36">
          <cell r="L36">
            <v>1329</v>
          </cell>
        </row>
      </sheetData>
      <sheetData sheetId="7">
        <row r="19">
          <cell r="R19">
            <v>0</v>
          </cell>
          <cell r="T19">
            <v>5484.73</v>
          </cell>
          <cell r="V19">
            <v>2033.2</v>
          </cell>
          <cell r="X19">
            <v>7517.93</v>
          </cell>
        </row>
      </sheetData>
      <sheetData sheetId="8">
        <row r="18">
          <cell r="S18">
            <v>200.66</v>
          </cell>
        </row>
      </sheetData>
      <sheetData sheetId="10">
        <row r="47">
          <cell r="Q47">
            <v>947.0400000000001</v>
          </cell>
        </row>
        <row r="50">
          <cell r="Q50">
            <v>147.36999999999998</v>
          </cell>
        </row>
        <row r="51">
          <cell r="Q51">
            <v>947.0400000000001</v>
          </cell>
        </row>
        <row r="52">
          <cell r="Q52">
            <v>1005.53</v>
          </cell>
        </row>
        <row r="59">
          <cell r="Q59">
            <v>10.74</v>
          </cell>
        </row>
        <row r="60">
          <cell r="Q60">
            <v>0</v>
          </cell>
        </row>
        <row r="67">
          <cell r="Q67">
            <v>0</v>
          </cell>
        </row>
        <row r="68">
          <cell r="Q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tabSelected="1" zoomScalePageLayoutView="0" workbookViewId="0" topLeftCell="E1">
      <selection activeCell="L4" sqref="L4"/>
    </sheetView>
  </sheetViews>
  <sheetFormatPr defaultColWidth="9.140625" defaultRowHeight="12.75"/>
  <cols>
    <col min="1" max="1" width="3.8515625" style="1" customWidth="1"/>
    <col min="2" max="2" width="25.7109375" style="1" customWidth="1"/>
    <col min="3" max="3" width="9.7109375" style="3" customWidth="1"/>
    <col min="4" max="4" width="9.28125" style="1" customWidth="1"/>
    <col min="5" max="5" width="4.421875" style="1" customWidth="1"/>
    <col min="6" max="6" width="34.8515625" style="1" customWidth="1"/>
    <col min="7" max="7" width="10.8515625" style="3" customWidth="1"/>
    <col min="8" max="8" width="10.8515625" style="1" customWidth="1"/>
    <col min="9" max="9" width="3.7109375" style="1" customWidth="1"/>
    <col min="10" max="10" width="31.28125" style="1" customWidth="1"/>
    <col min="11" max="11" width="11.28125" style="3" customWidth="1"/>
    <col min="12" max="12" width="10.8515625" style="1" customWidth="1"/>
    <col min="13" max="13" width="10.140625" style="1" bestFit="1" customWidth="1"/>
    <col min="14" max="16384" width="9.140625" style="1" customWidth="1"/>
  </cols>
  <sheetData>
    <row r="1" spans="2:7" ht="12.75">
      <c r="B1" s="2" t="s">
        <v>0</v>
      </c>
      <c r="D1" s="4" t="s">
        <v>1</v>
      </c>
      <c r="G1" s="43" t="s">
        <v>73</v>
      </c>
    </row>
    <row r="2" ht="12.75">
      <c r="B2" s="5" t="s">
        <v>2</v>
      </c>
    </row>
    <row r="3" ht="12.75"/>
    <row r="4" spans="1:11" ht="15.75">
      <c r="A4" s="6"/>
      <c r="B4" s="7" t="s">
        <v>3</v>
      </c>
      <c r="C4" s="8"/>
      <c r="E4" s="6"/>
      <c r="F4" s="7" t="s">
        <v>4</v>
      </c>
      <c r="G4" s="8"/>
      <c r="I4" s="6"/>
      <c r="J4" s="7" t="s">
        <v>5</v>
      </c>
      <c r="K4" s="8"/>
    </row>
    <row r="5" spans="1:11" ht="12.75">
      <c r="A5" s="9"/>
      <c r="B5" s="10"/>
      <c r="C5" s="11"/>
      <c r="E5" s="9"/>
      <c r="F5" s="12"/>
      <c r="G5" s="11"/>
      <c r="I5" s="9"/>
      <c r="J5" s="12"/>
      <c r="K5" s="11"/>
    </row>
    <row r="6" spans="1:11" ht="12.75">
      <c r="A6" s="13" t="s">
        <v>6</v>
      </c>
      <c r="B6" s="12"/>
      <c r="C6" s="11"/>
      <c r="E6" s="13" t="s">
        <v>6</v>
      </c>
      <c r="F6" s="12"/>
      <c r="G6" s="11"/>
      <c r="I6" s="13" t="s">
        <v>6</v>
      </c>
      <c r="J6" s="12"/>
      <c r="K6" s="11"/>
    </row>
    <row r="7" spans="1:11" ht="12.75">
      <c r="A7" s="9"/>
      <c r="B7" s="12" t="s">
        <v>7</v>
      </c>
      <c r="C7" s="14">
        <f>'[1]Zone 1 Purchase WY'!C19</f>
        <v>99410.7</v>
      </c>
      <c r="E7" s="9"/>
      <c r="F7" s="12" t="s">
        <v>7</v>
      </c>
      <c r="G7" s="14">
        <f>'[1]Zone 3 Purchase WY'!B20</f>
        <v>8930.46</v>
      </c>
      <c r="I7" s="9"/>
      <c r="J7" s="12" t="s">
        <v>8</v>
      </c>
      <c r="K7" s="11">
        <f>ROUND('[1]INTERTIES Raw Water'!L20,1)</f>
        <v>1636</v>
      </c>
    </row>
    <row r="8" spans="1:11" ht="12.75">
      <c r="A8" s="9"/>
      <c r="B8" s="15" t="s">
        <v>65</v>
      </c>
      <c r="C8" s="16">
        <f>'[1]Zone 3 Purchase WY'!P19</f>
        <v>757</v>
      </c>
      <c r="E8" s="9"/>
      <c r="F8" s="12" t="s">
        <v>9</v>
      </c>
      <c r="G8" s="14">
        <f>'[1]Zone 3 Purchase WY'!Q19</f>
        <v>1822.5</v>
      </c>
      <c r="I8" s="9"/>
      <c r="J8" s="12" t="s">
        <v>10</v>
      </c>
      <c r="K8" s="11">
        <f>C23</f>
        <v>-88.88000000000011</v>
      </c>
    </row>
    <row r="9" spans="1:11" ht="12.75">
      <c r="A9" s="9"/>
      <c r="B9" s="12" t="s">
        <v>66</v>
      </c>
      <c r="C9" s="14">
        <f>'[1]Zone 1 Purchase WY'!V19</f>
        <v>1755.5</v>
      </c>
      <c r="E9" s="9"/>
      <c r="F9" s="1" t="s">
        <v>11</v>
      </c>
      <c r="G9" s="17">
        <f>'[1]Zone 3 Purchase WY'!L36</f>
        <v>1329</v>
      </c>
      <c r="I9" s="9"/>
      <c r="J9" s="12"/>
      <c r="K9" s="11"/>
    </row>
    <row r="10" spans="1:11" ht="13.5" thickBot="1">
      <c r="A10" s="9"/>
      <c r="B10" s="12" t="s">
        <v>12</v>
      </c>
      <c r="C10" s="14">
        <f>'[1]Zone 1 Purchase WY'!C42</f>
        <v>7751.83</v>
      </c>
      <c r="E10" s="9"/>
      <c r="F10" s="12" t="s">
        <v>13</v>
      </c>
      <c r="G10" s="18">
        <f>SUM(G7:G9)</f>
        <v>12081.96</v>
      </c>
      <c r="I10" s="19"/>
      <c r="J10" s="20" t="s">
        <v>14</v>
      </c>
      <c r="K10" s="21">
        <f>SUM(K7:K9)</f>
        <v>1547.12</v>
      </c>
    </row>
    <row r="11" spans="1:7" ht="13.5" thickTop="1">
      <c r="A11" s="9"/>
      <c r="B11" s="12" t="s">
        <v>15</v>
      </c>
      <c r="C11" s="14">
        <f>'[1]Zone 5 Purchase WY'!R19</f>
        <v>0</v>
      </c>
      <c r="E11" s="9"/>
      <c r="G11" s="22"/>
    </row>
    <row r="12" spans="1:7" ht="12.75">
      <c r="A12" s="9"/>
      <c r="B12" s="12" t="s">
        <v>16</v>
      </c>
      <c r="C12" s="14">
        <f>'[1]Zone 1 Purchase WY'!E42</f>
        <v>817.4</v>
      </c>
      <c r="E12" s="9"/>
      <c r="F12" s="12" t="s">
        <v>17</v>
      </c>
      <c r="G12" s="11">
        <f>-C12</f>
        <v>-817.4</v>
      </c>
    </row>
    <row r="13" spans="1:7" ht="12.75">
      <c r="A13" s="9"/>
      <c r="B13" s="1" t="s">
        <v>18</v>
      </c>
      <c r="C13" s="17">
        <f>'[1]Zone 1 Purchase WY'!C59</f>
        <v>99.61999999999992</v>
      </c>
      <c r="E13" s="9"/>
      <c r="F13" s="23" t="s">
        <v>19</v>
      </c>
      <c r="G13" s="24">
        <f>G10+G12</f>
        <v>11264.56</v>
      </c>
    </row>
    <row r="14" spans="1:11" ht="16.5" thickBot="1">
      <c r="A14" s="9"/>
      <c r="B14" s="12" t="s">
        <v>13</v>
      </c>
      <c r="C14" s="25">
        <f>C7+C8+C9+C10+C11+C12+C13</f>
        <v>110592.04999999999</v>
      </c>
      <c r="E14" s="9"/>
      <c r="G14" s="11"/>
      <c r="I14" s="6"/>
      <c r="J14" s="7" t="s">
        <v>20</v>
      </c>
      <c r="K14" s="8"/>
    </row>
    <row r="15" spans="1:11" ht="13.5" thickTop="1">
      <c r="A15" s="9"/>
      <c r="B15" s="12"/>
      <c r="C15" s="26"/>
      <c r="E15" s="13" t="s">
        <v>21</v>
      </c>
      <c r="F15" s="12"/>
      <c r="G15" s="11"/>
      <c r="I15" s="9"/>
      <c r="J15" s="12"/>
      <c r="K15" s="11"/>
    </row>
    <row r="16" spans="1:11" ht="12.75">
      <c r="A16" s="9"/>
      <c r="B16" s="12" t="s">
        <v>22</v>
      </c>
      <c r="C16" s="11"/>
      <c r="E16" s="9"/>
      <c r="F16" s="27" t="s">
        <v>23</v>
      </c>
      <c r="G16" s="14">
        <f>'[1]Treatment Plant production'!J21</f>
        <v>140.05999999999997</v>
      </c>
      <c r="H16"/>
      <c r="I16" s="13" t="s">
        <v>6</v>
      </c>
      <c r="J16" s="12"/>
      <c r="K16" s="11"/>
    </row>
    <row r="17" spans="1:11" ht="12.75">
      <c r="A17" s="9"/>
      <c r="B17" s="28" t="s">
        <v>24</v>
      </c>
      <c r="C17" s="29">
        <f>'[1]Zone 5 Purchase WY'!X19</f>
        <v>7517.93</v>
      </c>
      <c r="E17" s="9"/>
      <c r="F17" s="27" t="s">
        <v>25</v>
      </c>
      <c r="G17" s="14">
        <f>'[1]Treatment Plant production'!K21</f>
        <v>25.120000000000005</v>
      </c>
      <c r="H17"/>
      <c r="I17" s="9"/>
      <c r="J17" s="12" t="s">
        <v>8</v>
      </c>
      <c r="K17" s="11">
        <f>ROUND('[1]INTERTIES Raw Water'!C20,1)</f>
        <v>12438.2</v>
      </c>
    </row>
    <row r="18" spans="1:11" ht="13.5" thickBot="1">
      <c r="A18" s="9"/>
      <c r="B18" s="12" t="s">
        <v>26</v>
      </c>
      <c r="C18" s="25">
        <f>C14-C17</f>
        <v>103074.12</v>
      </c>
      <c r="E18" s="9"/>
      <c r="F18" s="27" t="s">
        <v>27</v>
      </c>
      <c r="G18" s="14">
        <f>'[1]Treatment Plant production'!L21</f>
        <v>612.12</v>
      </c>
      <c r="H18"/>
      <c r="I18" s="9"/>
      <c r="J18" s="12" t="s">
        <v>10</v>
      </c>
      <c r="K18" s="11">
        <v>0</v>
      </c>
    </row>
    <row r="19" spans="1:11" ht="13.5" thickTop="1">
      <c r="A19" s="13" t="s">
        <v>28</v>
      </c>
      <c r="B19" s="12"/>
      <c r="C19" s="14"/>
      <c r="E19" s="9"/>
      <c r="F19" s="27" t="s">
        <v>29</v>
      </c>
      <c r="G19" s="14">
        <f>'[1]Treatment Plant production'!M21</f>
        <v>25.990000000000002</v>
      </c>
      <c r="H19"/>
      <c r="I19" s="9"/>
      <c r="J19" s="12"/>
      <c r="K19" s="11"/>
    </row>
    <row r="20" spans="1:11" ht="12.75">
      <c r="A20" s="9"/>
      <c r="B20" s="12"/>
      <c r="C20" s="14"/>
      <c r="E20" s="9"/>
      <c r="F20" s="12"/>
      <c r="G20" s="11"/>
      <c r="H20"/>
      <c r="I20" s="19"/>
      <c r="J20" s="20" t="s">
        <v>30</v>
      </c>
      <c r="K20" s="21">
        <f>SUM(K17:K19)</f>
        <v>12438.2</v>
      </c>
    </row>
    <row r="21" spans="1:7" ht="12.75">
      <c r="A21" s="9"/>
      <c r="B21" s="12" t="s">
        <v>31</v>
      </c>
      <c r="C21" s="14">
        <f>'[1]Interties Treated Water'!Q52</f>
        <v>1005.53</v>
      </c>
      <c r="E21" s="9"/>
      <c r="F21" s="30" t="s">
        <v>32</v>
      </c>
      <c r="G21" s="24">
        <f>SUM(G16:G20)</f>
        <v>803.29</v>
      </c>
    </row>
    <row r="22" spans="1:7" ht="12.75">
      <c r="A22" s="9"/>
      <c r="B22" s="12" t="s">
        <v>33</v>
      </c>
      <c r="C22" s="14">
        <f>'[1]Interties Treated Water'!Q50+'[1]Interties Treated Water'!Q51</f>
        <v>1094.41</v>
      </c>
      <c r="E22" s="9"/>
      <c r="F22" s="12"/>
      <c r="G22" s="11"/>
    </row>
    <row r="23" spans="1:11" ht="15.75">
      <c r="A23" s="9"/>
      <c r="B23" s="31" t="s">
        <v>34</v>
      </c>
      <c r="C23" s="14">
        <f>C21-C22</f>
        <v>-88.88000000000011</v>
      </c>
      <c r="E23" s="19"/>
      <c r="F23" s="32" t="s">
        <v>35</v>
      </c>
      <c r="G23" s="21">
        <f>+G13-G21</f>
        <v>10461.27</v>
      </c>
      <c r="I23" s="6"/>
      <c r="J23" s="7" t="s">
        <v>36</v>
      </c>
      <c r="K23" s="8"/>
    </row>
    <row r="24" spans="1:11" ht="12.75">
      <c r="A24" s="9"/>
      <c r="B24" s="12"/>
      <c r="C24" s="14"/>
      <c r="E24" s="33"/>
      <c r="F24" s="33"/>
      <c r="G24" s="34"/>
      <c r="I24" s="9"/>
      <c r="J24" s="12"/>
      <c r="K24" s="11"/>
    </row>
    <row r="25" spans="1:11" ht="12.75">
      <c r="A25" s="9"/>
      <c r="B25" s="12" t="s">
        <v>37</v>
      </c>
      <c r="C25" s="14">
        <f>'[1]Interties Treated Water'!Q68</f>
        <v>0</v>
      </c>
      <c r="E25" s="35"/>
      <c r="F25" s="35"/>
      <c r="G25" s="36"/>
      <c r="I25" s="13" t="s">
        <v>6</v>
      </c>
      <c r="J25" s="12"/>
      <c r="K25" s="11"/>
    </row>
    <row r="26" spans="1:11" ht="15.75">
      <c r="A26" s="9"/>
      <c r="B26" s="12" t="s">
        <v>38</v>
      </c>
      <c r="C26" s="14">
        <f>'[1]Interties Treated Water'!Q67</f>
        <v>0</v>
      </c>
      <c r="D26" s="51"/>
      <c r="F26" s="37" t="s">
        <v>39</v>
      </c>
      <c r="G26" s="11"/>
      <c r="I26" s="9"/>
      <c r="J26" s="12" t="s">
        <v>8</v>
      </c>
      <c r="K26" s="11">
        <f>ROUND('[1]INTERTIES Raw Water'!G20,1)</f>
        <v>7448.2</v>
      </c>
    </row>
    <row r="27" spans="1:11" ht="15.75">
      <c r="A27" s="9"/>
      <c r="B27" s="31" t="s">
        <v>40</v>
      </c>
      <c r="C27" s="14">
        <f>C25-C26</f>
        <v>0</v>
      </c>
      <c r="D27" s="51"/>
      <c r="F27" s="37"/>
      <c r="G27" s="11"/>
      <c r="I27" s="9"/>
      <c r="J27" s="12"/>
      <c r="K27" s="11"/>
    </row>
    <row r="28" spans="1:11" ht="12.75">
      <c r="A28" s="9"/>
      <c r="B28" s="12"/>
      <c r="C28" s="14"/>
      <c r="D28" s="51"/>
      <c r="E28" s="2" t="s">
        <v>41</v>
      </c>
      <c r="G28" s="11"/>
      <c r="I28" s="9"/>
      <c r="J28" s="12"/>
      <c r="K28" s="11"/>
    </row>
    <row r="29" spans="1:11" ht="12.75">
      <c r="A29" s="9"/>
      <c r="C29" s="11"/>
      <c r="D29" s="51"/>
      <c r="E29" s="2"/>
      <c r="F29" s="1" t="s">
        <v>42</v>
      </c>
      <c r="G29" s="11">
        <f>'[1]Treatment Plant production'!O21</f>
        <v>82.36</v>
      </c>
      <c r="I29" s="19"/>
      <c r="J29" s="20" t="s">
        <v>43</v>
      </c>
      <c r="K29" s="21">
        <f>SUM(K26:K28)</f>
        <v>7448.2</v>
      </c>
    </row>
    <row r="30" spans="1:7" ht="12.75">
      <c r="A30" s="9"/>
      <c r="B30" s="12" t="s">
        <v>44</v>
      </c>
      <c r="C30" s="14">
        <f>'[1]Interties Treated Water'!Q60</f>
        <v>0</v>
      </c>
      <c r="D30" s="51"/>
      <c r="E30" s="2"/>
      <c r="F30" s="1" t="s">
        <v>45</v>
      </c>
      <c r="G30" s="11">
        <f>'[1]Lohantan Well'!S18</f>
        <v>200.66</v>
      </c>
    </row>
    <row r="31" spans="1:7" ht="12.75">
      <c r="A31" s="9"/>
      <c r="B31" s="12" t="s">
        <v>46</v>
      </c>
      <c r="C31" s="14">
        <f>'[1]Interties Treated Water'!Q59</f>
        <v>10.74</v>
      </c>
      <c r="D31" s="51"/>
      <c r="E31" s="2"/>
      <c r="G31" s="11"/>
    </row>
    <row r="32" spans="1:9" ht="12.75">
      <c r="A32" s="9"/>
      <c r="B32" s="31" t="s">
        <v>47</v>
      </c>
      <c r="C32" s="14">
        <f>C30-C31</f>
        <v>-10.74</v>
      </c>
      <c r="D32" s="51"/>
      <c r="E32" s="19"/>
      <c r="F32" s="20" t="s">
        <v>48</v>
      </c>
      <c r="G32" s="21">
        <f>G29+G30</f>
        <v>283.02</v>
      </c>
      <c r="I32" s="2" t="s">
        <v>68</v>
      </c>
    </row>
    <row r="33" spans="1:10" ht="12.75">
      <c r="A33" s="9"/>
      <c r="C33" s="11"/>
      <c r="D33" s="12"/>
      <c r="J33" s="50" t="s">
        <v>72</v>
      </c>
    </row>
    <row r="34" spans="1:11" ht="15.75">
      <c r="A34" s="13" t="s">
        <v>21</v>
      </c>
      <c r="C34" s="11"/>
      <c r="E34" s="6"/>
      <c r="F34" s="7" t="s">
        <v>49</v>
      </c>
      <c r="G34" s="38"/>
      <c r="I34" s="12"/>
      <c r="J34" s="49" t="s">
        <v>67</v>
      </c>
      <c r="K34" s="39"/>
    </row>
    <row r="35" spans="1:11" ht="12.75" customHeight="1">
      <c r="A35" s="9"/>
      <c r="B35" s="27" t="s">
        <v>50</v>
      </c>
      <c r="C35" s="14">
        <f>'[1]Treatment Plant production'!C21</f>
        <v>5189.5</v>
      </c>
      <c r="E35" s="9"/>
      <c r="F35" s="12"/>
      <c r="G35" s="11"/>
      <c r="H35" s="12"/>
      <c r="I35" s="12"/>
      <c r="J35" s="49" t="s">
        <v>69</v>
      </c>
      <c r="K35" s="39"/>
    </row>
    <row r="36" spans="1:11" ht="12.75" customHeight="1">
      <c r="A36" s="9"/>
      <c r="B36" s="27" t="s">
        <v>51</v>
      </c>
      <c r="C36" s="14">
        <f>'[1]Treatment Plant production'!D21</f>
        <v>2170.73</v>
      </c>
      <c r="E36" s="13" t="s">
        <v>6</v>
      </c>
      <c r="F36" s="12"/>
      <c r="G36" s="11"/>
      <c r="H36" s="12"/>
      <c r="I36" s="12"/>
      <c r="J36" s="49" t="s">
        <v>70</v>
      </c>
      <c r="K36" s="39"/>
    </row>
    <row r="37" spans="1:11" ht="12.75">
      <c r="A37" s="9"/>
      <c r="B37" s="27" t="s">
        <v>53</v>
      </c>
      <c r="C37" s="14">
        <f>'[1]Treatment Plant production'!E21</f>
        <v>31053.539999999997</v>
      </c>
      <c r="E37" s="9"/>
      <c r="F37" s="12" t="s">
        <v>52</v>
      </c>
      <c r="G37" s="11">
        <f>'[1]Zone 5 Purchase WY'!V19</f>
        <v>2033.2</v>
      </c>
      <c r="H37" s="12"/>
      <c r="I37" s="12"/>
      <c r="J37" s="49" t="s">
        <v>71</v>
      </c>
      <c r="K37" s="39"/>
    </row>
    <row r="38" spans="1:11" ht="12.75">
      <c r="A38" s="9"/>
      <c r="B38" s="27" t="s">
        <v>55</v>
      </c>
      <c r="C38" s="14">
        <f>'[1]Treatment Plant production'!F21</f>
        <v>852.5899999999999</v>
      </c>
      <c r="E38" s="9"/>
      <c r="F38" s="1" t="s">
        <v>54</v>
      </c>
      <c r="G38" s="11">
        <f>'[1]Zone 5 Purchase WY'!T19</f>
        <v>5484.73</v>
      </c>
      <c r="H38" s="12"/>
      <c r="I38" s="12"/>
      <c r="J38" s="12"/>
      <c r="K38" s="39"/>
    </row>
    <row r="39" spans="1:11" ht="12.75">
      <c r="A39" s="9"/>
      <c r="C39" s="11"/>
      <c r="E39" s="9"/>
      <c r="F39" s="12" t="s">
        <v>56</v>
      </c>
      <c r="G39" s="14">
        <f>'[1]Zone 5 Purchase WY'!R19</f>
        <v>0</v>
      </c>
      <c r="H39" s="12"/>
      <c r="I39" s="12"/>
      <c r="J39" s="12"/>
      <c r="K39" s="39"/>
    </row>
    <row r="40" spans="1:11" ht="12.75">
      <c r="A40" s="9"/>
      <c r="B40" s="30" t="s">
        <v>58</v>
      </c>
      <c r="C40" s="24">
        <f>(C35+C36+C37+C38)-C23</f>
        <v>39355.23999999999</v>
      </c>
      <c r="E40" s="19"/>
      <c r="F40" s="20" t="s">
        <v>57</v>
      </c>
      <c r="G40" s="21">
        <f>ROUND(SUM(G37:G39),1)</f>
        <v>7517.9</v>
      </c>
      <c r="H40" s="12"/>
      <c r="I40" s="12"/>
      <c r="J40" s="12"/>
      <c r="K40" s="39"/>
    </row>
    <row r="41" spans="1:3" ht="12.75">
      <c r="A41" s="9"/>
      <c r="C41" s="11"/>
    </row>
    <row r="42" spans="1:8" ht="12.75">
      <c r="A42" s="9"/>
      <c r="B42" s="30" t="s">
        <v>59</v>
      </c>
      <c r="C42" s="24">
        <f>C18-C40</f>
        <v>63718.880000000005</v>
      </c>
      <c r="E42" s="40" t="s">
        <v>74</v>
      </c>
      <c r="F42" s="40"/>
      <c r="G42" s="41"/>
      <c r="H42" s="42">
        <f>+C7</f>
        <v>99410.7</v>
      </c>
    </row>
    <row r="43" spans="1:8" ht="12.75">
      <c r="A43" s="9"/>
      <c r="C43" s="11"/>
      <c r="E43" s="2"/>
      <c r="F43" s="2"/>
      <c r="G43" s="43"/>
      <c r="H43" s="44"/>
    </row>
    <row r="44" spans="1:8" ht="12.75">
      <c r="A44" s="13" t="s">
        <v>60</v>
      </c>
      <c r="C44" s="11"/>
      <c r="E44" s="40" t="s">
        <v>75</v>
      </c>
      <c r="F44" s="40"/>
      <c r="G44" s="41"/>
      <c r="H44" s="42">
        <f>G7+G9+G12</f>
        <v>9442.06</v>
      </c>
    </row>
    <row r="45" spans="1:8" ht="12.75">
      <c r="A45" s="9"/>
      <c r="B45" s="1" t="s">
        <v>61</v>
      </c>
      <c r="C45" s="11">
        <f>'[1]Treated water to Lincoln'!P26</f>
        <v>9270.16</v>
      </c>
      <c r="E45" s="2"/>
      <c r="F45" s="2"/>
      <c r="G45" s="43"/>
      <c r="H45" s="44"/>
    </row>
    <row r="46" spans="1:8" ht="25.5">
      <c r="A46" s="9"/>
      <c r="B46" s="45" t="s">
        <v>62</v>
      </c>
      <c r="C46" s="14">
        <f>ROUND('[1]Lincoln use V Foothill Delivery'!Q9,1)</f>
        <v>1624</v>
      </c>
      <c r="E46" s="40" t="s">
        <v>76</v>
      </c>
      <c r="F46" s="40"/>
      <c r="G46" s="41"/>
      <c r="H46" s="42">
        <f>+C10+K7+K17+K26</f>
        <v>29274.23</v>
      </c>
    </row>
    <row r="47" spans="1:10" ht="12.75">
      <c r="A47" s="9"/>
      <c r="C47" s="11"/>
      <c r="J47" s="46"/>
    </row>
    <row r="48" spans="1:3" ht="12.75">
      <c r="A48" s="9"/>
      <c r="B48" s="1" t="s">
        <v>63</v>
      </c>
      <c r="C48" s="11"/>
    </row>
    <row r="49" spans="1:3" ht="12.75">
      <c r="A49" s="19"/>
      <c r="B49" s="35" t="s">
        <v>64</v>
      </c>
      <c r="C49" s="17">
        <f>'[1]Interties Treated Water'!Q47</f>
        <v>947.0400000000001</v>
      </c>
    </row>
    <row r="50" spans="2:3" ht="12.75">
      <c r="B50" s="47"/>
      <c r="C50" s="48"/>
    </row>
    <row r="52" ht="12.75">
      <c r="B52" s="46"/>
    </row>
    <row r="55" ht="12.75">
      <c r="B55" s="46"/>
    </row>
    <row r="58" ht="12.75">
      <c r="B58" s="46"/>
    </row>
  </sheetData>
  <sheetProtection/>
  <printOptions/>
  <pageMargins left="0.25" right="0.25" top="0.25" bottom="0.5" header="0" footer="0"/>
  <pageSetup fitToHeight="1" fitToWidth="1" horizontalDpi="600" verticalDpi="600" orientation="landscape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Cox</dc:creator>
  <cp:keywords/>
  <dc:description/>
  <cp:lastModifiedBy>BBell</cp:lastModifiedBy>
  <cp:lastPrinted>2007-10-30T15:01:02Z</cp:lastPrinted>
  <dcterms:created xsi:type="dcterms:W3CDTF">2007-10-29T22:59:20Z</dcterms:created>
  <dcterms:modified xsi:type="dcterms:W3CDTF">2007-10-30T22:37:05Z</dcterms:modified>
  <cp:category/>
  <cp:version/>
  <cp:contentType/>
  <cp:contentStatus/>
</cp:coreProperties>
</file>